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1" yWindow="150" windowWidth="10995" windowHeight="7875" activeTab="0"/>
  </bookViews>
  <sheets>
    <sheet name="内部結露計算シート" sheetId="1" r:id="rId1"/>
  </sheets>
  <definedNames/>
  <calcPr fullCalcOnLoad="1"/>
</workbook>
</file>

<file path=xl/sharedStrings.xml><?xml version="1.0" encoding="utf-8"?>
<sst xmlns="http://schemas.openxmlformats.org/spreadsheetml/2006/main" count="123" uniqueCount="117">
  <si>
    <t>３）表面・境界面の温度・水蒸気圧一覧表</t>
  </si>
  <si>
    <t>温度</t>
  </si>
  <si>
    <t>飽和水蒸気圧</t>
  </si>
  <si>
    <t>実在水蒸気圧</t>
  </si>
  <si>
    <t>結露判定</t>
  </si>
  <si>
    <t>室内</t>
  </si>
  <si>
    <t>厚さ</t>
  </si>
  <si>
    <t>透湿比抵抗</t>
  </si>
  <si>
    <t>透湿抵抗</t>
  </si>
  <si>
    <t>室内外</t>
  </si>
  <si>
    <t>外気</t>
  </si>
  <si>
    <t>室内</t>
  </si>
  <si>
    <t>２）層構成物性値一覧表</t>
  </si>
  <si>
    <t>材料名</t>
  </si>
  <si>
    <t>（㎜）</t>
  </si>
  <si>
    <t>熱伝導率</t>
  </si>
  <si>
    <t>室内表面</t>
  </si>
  <si>
    <t>θO</t>
  </si>
  <si>
    <t>θi</t>
  </si>
  <si>
    <t>θ1</t>
  </si>
  <si>
    <t>fsi</t>
  </si>
  <si>
    <t>ｄ</t>
  </si>
  <si>
    <t>λ</t>
  </si>
  <si>
    <t>Ｒ＝ｄ÷λ</t>
  </si>
  <si>
    <t>λ＝ｄ÷Ｒ</t>
  </si>
  <si>
    <t>Ｒ’＝ξ×ｄ</t>
  </si>
  <si>
    <t>ξ＝Ｒ’÷ｄ</t>
  </si>
  <si>
    <t>Rt＝Ro+ΣR+Ri</t>
  </si>
  <si>
    <t>R't＝ΣR'</t>
  </si>
  <si>
    <t>fAi</t>
  </si>
  <si>
    <t>fs≦fA：結露</t>
  </si>
  <si>
    <t>判定</t>
  </si>
  <si>
    <t>fs-fAがマイナスのとき結露</t>
  </si>
  <si>
    <t>外気表面</t>
  </si>
  <si>
    <t>１）室内外条件表</t>
  </si>
  <si>
    <r>
      <t>温度</t>
    </r>
    <r>
      <rPr>
        <sz val="8"/>
        <rFont val="ＭＳ 明朝"/>
        <family val="1"/>
      </rPr>
      <t>（℃）</t>
    </r>
  </si>
  <si>
    <r>
      <t>湿度</t>
    </r>
    <r>
      <rPr>
        <sz val="8"/>
        <rFont val="ＭＳ 明朝"/>
        <family val="1"/>
      </rPr>
      <t>（％）</t>
    </r>
  </si>
  <si>
    <r>
      <t>ξ</t>
    </r>
    <r>
      <rPr>
        <sz val="9"/>
        <rFont val="ＭＳ 明朝"/>
        <family val="1"/>
      </rPr>
      <t>（ｸｼｰ）</t>
    </r>
  </si>
  <si>
    <t>（ｍ）</t>
  </si>
  <si>
    <r>
      <t>Rt</t>
    </r>
    <r>
      <rPr>
        <sz val="9"/>
        <rFont val="ＭＳ 明朝"/>
        <family val="1"/>
      </rPr>
      <t>　熱貫流抵抗</t>
    </r>
  </si>
  <si>
    <r>
      <t>R't</t>
    </r>
    <r>
      <rPr>
        <sz val="9"/>
        <rFont val="ＭＳ 明朝"/>
        <family val="1"/>
      </rPr>
      <t>　透湿抵抗合計</t>
    </r>
  </si>
  <si>
    <t>（℃）</t>
  </si>
  <si>
    <t>fs1</t>
  </si>
  <si>
    <t>fA1</t>
  </si>
  <si>
    <t>fso</t>
  </si>
  <si>
    <t>fAo</t>
  </si>
  <si>
    <t>1～2境界面</t>
  </si>
  <si>
    <r>
      <t>Ri</t>
    </r>
    <r>
      <rPr>
        <sz val="9"/>
        <rFont val="ＭＳ 明朝"/>
        <family val="1"/>
      </rPr>
      <t>=</t>
    </r>
  </si>
  <si>
    <r>
      <t>Ro</t>
    </r>
    <r>
      <rPr>
        <sz val="9"/>
        <rFont val="ＭＳ 明朝"/>
        <family val="1"/>
      </rPr>
      <t>=</t>
    </r>
  </si>
  <si>
    <t>内部結露計算シート</t>
  </si>
  <si>
    <r>
      <t>ti</t>
    </r>
    <r>
      <rPr>
        <sz val="9"/>
        <rFont val="ＭＳ 明朝"/>
        <family val="1"/>
      </rPr>
      <t>=</t>
    </r>
  </si>
  <si>
    <r>
      <t>to</t>
    </r>
    <r>
      <rPr>
        <sz val="9"/>
        <rFont val="ＭＳ 明朝"/>
        <family val="1"/>
      </rPr>
      <t>=</t>
    </r>
  </si>
  <si>
    <r>
      <t>室内fs</t>
    </r>
    <r>
      <rPr>
        <b/>
        <sz val="9"/>
        <rFont val="ＭＳ 明朝"/>
        <family val="1"/>
      </rPr>
      <t>=</t>
    </r>
  </si>
  <si>
    <r>
      <t>室内fA</t>
    </r>
    <r>
      <rPr>
        <b/>
        <sz val="9"/>
        <rFont val="ＭＳ 明朝"/>
        <family val="1"/>
      </rPr>
      <t>=</t>
    </r>
  </si>
  <si>
    <t>2～3境界面</t>
  </si>
  <si>
    <t>3～4境界面</t>
  </si>
  <si>
    <t>4～5境界面</t>
  </si>
  <si>
    <t>5～6境界面</t>
  </si>
  <si>
    <t>6～7境界面</t>
  </si>
  <si>
    <t>θ2</t>
  </si>
  <si>
    <t>fs2</t>
  </si>
  <si>
    <t>fA2</t>
  </si>
  <si>
    <t>θ3</t>
  </si>
  <si>
    <t>fs3</t>
  </si>
  <si>
    <t>fA3</t>
  </si>
  <si>
    <t>θ4</t>
  </si>
  <si>
    <t>fs4</t>
  </si>
  <si>
    <t>fA4</t>
  </si>
  <si>
    <t>θ5</t>
  </si>
  <si>
    <t>fs5</t>
  </si>
  <si>
    <t>fA5</t>
  </si>
  <si>
    <t>θ6</t>
  </si>
  <si>
    <t>fs6</t>
  </si>
  <si>
    <r>
      <t>外気fs</t>
    </r>
    <r>
      <rPr>
        <sz val="9"/>
        <rFont val="ＭＳ 明朝"/>
        <family val="1"/>
      </rPr>
      <t>=</t>
    </r>
  </si>
  <si>
    <r>
      <t>外気fA</t>
    </r>
    <r>
      <rPr>
        <sz val="9"/>
        <rFont val="ＭＳ 明朝"/>
        <family val="1"/>
      </rPr>
      <t>=</t>
    </r>
  </si>
  <si>
    <t>（W/mK）</t>
  </si>
  <si>
    <t>（㎡K/W）</t>
  </si>
  <si>
    <t>熱抵抗</t>
  </si>
  <si>
    <t>Ｒ ：注１</t>
  </si>
  <si>
    <t>Ｒ’：注２</t>
  </si>
  <si>
    <t>注１：</t>
  </si>
  <si>
    <t>注２：</t>
  </si>
  <si>
    <t>ΣR</t>
  </si>
  <si>
    <r>
      <t>∑R</t>
    </r>
    <r>
      <rPr>
        <sz val="9"/>
        <rFont val="ＭＳ 明朝"/>
        <family val="1"/>
      </rPr>
      <t>　熱抵抗合計</t>
    </r>
  </si>
  <si>
    <t>fs-fA</t>
  </si>
  <si>
    <t>7～8境界面</t>
  </si>
  <si>
    <t>8～9境界面</t>
  </si>
  <si>
    <t>9～10境界面</t>
  </si>
  <si>
    <t>θ7</t>
  </si>
  <si>
    <t>θ8</t>
  </si>
  <si>
    <t>θ9</t>
  </si>
  <si>
    <t>θ10</t>
  </si>
  <si>
    <t>θ11</t>
  </si>
  <si>
    <t>fs7</t>
  </si>
  <si>
    <t>fs8</t>
  </si>
  <si>
    <t>fs9</t>
  </si>
  <si>
    <t>fs10</t>
  </si>
  <si>
    <t>fs11</t>
  </si>
  <si>
    <t>fA6</t>
  </si>
  <si>
    <t>fA7</t>
  </si>
  <si>
    <t>fA8</t>
  </si>
  <si>
    <t>fA9</t>
  </si>
  <si>
    <t>fA10</t>
  </si>
  <si>
    <t>fA11</t>
  </si>
  <si>
    <r>
      <t>表面熱伝達抵抗</t>
    </r>
    <r>
      <rPr>
        <sz val="8"/>
        <rFont val="ＭＳ 明朝"/>
        <family val="1"/>
      </rPr>
      <t>（㎡K/W）</t>
    </r>
  </si>
  <si>
    <t>（msPa/ng）</t>
  </si>
  <si>
    <t>（㎡sPa/ng）</t>
  </si>
  <si>
    <t>（Pa）</t>
  </si>
  <si>
    <r>
      <t>1</t>
    </r>
    <r>
      <rPr>
        <sz val="9"/>
        <rFont val="ＭＳ 明朝"/>
        <family val="1"/>
      </rPr>
      <t>0</t>
    </r>
    <r>
      <rPr>
        <sz val="9"/>
        <rFont val="ＭＳ 明朝"/>
        <family val="1"/>
      </rPr>
      <t>～11境界面</t>
    </r>
  </si>
  <si>
    <r>
      <t>1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～12境界面</t>
    </r>
  </si>
  <si>
    <t xml:space="preserve">Copy right ⓒ2009　hyoukakyoukai.All right reserved.  </t>
  </si>
  <si>
    <t>１）空気層など熱抵抗Rで設定する場合は、厚さ(mm)を1000に設定し熱伝導率λの欄に設定する熱抵抗Rの逆数（1/熱抵抗R）を入力する。</t>
  </si>
  <si>
    <t>２）シート類など、熱性能を無視する場合は、熱伝導率λの欄に10000を入力する。</t>
  </si>
  <si>
    <t>１）防湿層、空気層など透湿抵抗R'で設定する場合は、厚さ(mm)を1000に設定し透湿比抵抗ξの欄に設定する透湿抵抗R'の値を入力する。</t>
  </si>
  <si>
    <t>吹付硬質ウレタンフォーム</t>
  </si>
  <si>
    <t>ＭＤＦ</t>
  </si>
  <si>
    <t>透湿防水シート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</si>
</sst>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.0;[Red]\-#,##0.0"/>
    <numFmt numFmtId="179" formatCode="#,##0.000;[Red]\-#,##0.000"/>
    <numFmt numFmtId="180" formatCode="0.000_ "/>
    <numFmt numFmtId="181" formatCode="0.0_ "/>
    <numFmt numFmtId="182" formatCode="0.0000_ "/>
    <numFmt numFmtId="183" formatCode="0.00000_ "/>
    <numFmt numFmtId="184" formatCode="#,##0.000_ ;[Red]\-#,##0.000\ 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</numFmts>
  <fonts count="52">
    <font>
      <sz val="9"/>
      <name val="ＭＳ 明朝"/>
      <family val="1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Osaka"/>
      <family val="3"/>
    </font>
    <font>
      <sz val="9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b/>
      <sz val="9"/>
      <name val="ＭＳ ゴシック"/>
      <family val="3"/>
    </font>
    <font>
      <sz val="6"/>
      <name val="ＭＳ 明朝"/>
      <family val="1"/>
    </font>
    <font>
      <sz val="12"/>
      <name val="HGP創英角ｺﾞｼｯｸUB"/>
      <family val="3"/>
    </font>
    <font>
      <sz val="10"/>
      <name val="HGP創英角ｺﾞｼｯｸUB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66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76" fontId="9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9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1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176" fontId="10" fillId="2" borderId="15" xfId="0" applyNumberFormat="1" applyFont="1" applyFill="1" applyBorder="1" applyAlignment="1">
      <alignment horizontal="right" vertical="center"/>
    </xf>
    <xf numFmtId="176" fontId="10" fillId="2" borderId="16" xfId="0" applyNumberFormat="1" applyFont="1" applyFill="1" applyBorder="1" applyAlignment="1">
      <alignment horizontal="left" vertical="center"/>
    </xf>
    <xf numFmtId="176" fontId="10" fillId="2" borderId="17" xfId="0" applyNumberFormat="1" applyFont="1" applyFill="1" applyBorder="1" applyAlignment="1">
      <alignment horizontal="right" vertical="center"/>
    </xf>
    <xf numFmtId="176" fontId="10" fillId="2" borderId="18" xfId="0" applyNumberFormat="1" applyFont="1" applyFill="1" applyBorder="1" applyAlignment="1">
      <alignment horizontal="left" vertical="center"/>
    </xf>
    <xf numFmtId="176" fontId="9" fillId="2" borderId="14" xfId="0" applyNumberFormat="1" applyFont="1" applyFill="1" applyBorder="1" applyAlignment="1">
      <alignment horizontal="right" vertical="center"/>
    </xf>
    <xf numFmtId="176" fontId="10" fillId="2" borderId="19" xfId="0" applyNumberFormat="1" applyFont="1" applyFill="1" applyBorder="1" applyAlignment="1">
      <alignment horizontal="right" vertical="center"/>
    </xf>
    <xf numFmtId="176" fontId="10" fillId="2" borderId="20" xfId="0" applyNumberFormat="1" applyFont="1" applyFill="1" applyBorder="1" applyAlignment="1">
      <alignment horizontal="left" vertical="center"/>
    </xf>
    <xf numFmtId="176" fontId="10" fillId="2" borderId="21" xfId="0" applyNumberFormat="1" applyFont="1" applyFill="1" applyBorder="1" applyAlignment="1">
      <alignment horizontal="left" vertical="center"/>
    </xf>
    <xf numFmtId="176" fontId="10" fillId="2" borderId="18" xfId="0" applyNumberFormat="1" applyFont="1" applyFill="1" applyBorder="1" applyAlignment="1">
      <alignment horizontal="right" vertical="center"/>
    </xf>
    <xf numFmtId="176" fontId="9" fillId="2" borderId="22" xfId="0" applyNumberFormat="1" applyFont="1" applyFill="1" applyBorder="1" applyAlignment="1">
      <alignment horizontal="right" vertical="center"/>
    </xf>
    <xf numFmtId="176" fontId="0" fillId="2" borderId="19" xfId="0" applyNumberFormat="1" applyFont="1" applyFill="1" applyBorder="1" applyAlignment="1">
      <alignment horizontal="right" vertical="center"/>
    </xf>
    <xf numFmtId="176" fontId="9" fillId="2" borderId="20" xfId="0" applyNumberFormat="1" applyFont="1" applyFill="1" applyBorder="1" applyAlignment="1">
      <alignment horizontal="left" vertical="center"/>
    </xf>
    <xf numFmtId="176" fontId="0" fillId="2" borderId="23" xfId="0" applyNumberFormat="1" applyFont="1" applyFill="1" applyBorder="1" applyAlignment="1">
      <alignment horizontal="right" vertical="center"/>
    </xf>
    <xf numFmtId="176" fontId="10" fillId="2" borderId="24" xfId="0" applyNumberFormat="1" applyFont="1" applyFill="1" applyBorder="1" applyAlignment="1">
      <alignment horizontal="left" vertical="center"/>
    </xf>
    <xf numFmtId="176" fontId="0" fillId="2" borderId="25" xfId="0" applyNumberFormat="1" applyFont="1" applyFill="1" applyBorder="1" applyAlignment="1">
      <alignment horizontal="right" vertical="center"/>
    </xf>
    <xf numFmtId="176" fontId="10" fillId="2" borderId="21" xfId="0" applyNumberFormat="1" applyFont="1" applyFill="1" applyBorder="1" applyAlignment="1">
      <alignment vertical="center"/>
    </xf>
    <xf numFmtId="176" fontId="10" fillId="2" borderId="21" xfId="0" applyNumberFormat="1" applyFont="1" applyFill="1" applyBorder="1" applyAlignment="1">
      <alignment vertical="center"/>
    </xf>
    <xf numFmtId="176" fontId="9" fillId="2" borderId="12" xfId="0" applyNumberFormat="1" applyFont="1" applyFill="1" applyBorder="1" applyAlignment="1">
      <alignment horizontal="right" vertical="center"/>
    </xf>
    <xf numFmtId="0" fontId="0" fillId="2" borderId="23" xfId="0" applyFont="1" applyFill="1" applyBorder="1" applyAlignment="1">
      <alignment vertical="center"/>
    </xf>
    <xf numFmtId="176" fontId="9" fillId="2" borderId="24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 vertical="center"/>
    </xf>
    <xf numFmtId="176" fontId="10" fillId="2" borderId="23" xfId="0" applyNumberFormat="1" applyFont="1" applyFill="1" applyBorder="1" applyAlignment="1">
      <alignment horizontal="right" vertical="center"/>
    </xf>
    <xf numFmtId="0" fontId="0" fillId="2" borderId="26" xfId="0" applyFont="1" applyFill="1" applyBorder="1" applyAlignment="1">
      <alignment vertical="center"/>
    </xf>
    <xf numFmtId="179" fontId="6" fillId="2" borderId="26" xfId="48" applyNumberFormat="1" applyFont="1" applyFill="1" applyBorder="1" applyAlignment="1">
      <alignment horizontal="right" vertical="center"/>
    </xf>
    <xf numFmtId="186" fontId="6" fillId="2" borderId="26" xfId="48" applyNumberFormat="1" applyFont="1" applyFill="1" applyBorder="1" applyAlignment="1">
      <alignment horizontal="right" vertical="center"/>
    </xf>
    <xf numFmtId="0" fontId="9" fillId="2" borderId="27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horizontal="left" vertical="center"/>
    </xf>
    <xf numFmtId="0" fontId="0" fillId="2" borderId="29" xfId="0" applyFont="1" applyFill="1" applyBorder="1" applyAlignment="1">
      <alignment vertical="center"/>
    </xf>
    <xf numFmtId="0" fontId="0" fillId="2" borderId="30" xfId="0" applyFont="1" applyFill="1" applyBorder="1" applyAlignment="1">
      <alignment vertical="center"/>
    </xf>
    <xf numFmtId="40" fontId="0" fillId="2" borderId="26" xfId="48" applyNumberFormat="1" applyFont="1" applyFill="1" applyBorder="1" applyAlignment="1">
      <alignment vertical="center"/>
    </xf>
    <xf numFmtId="0" fontId="10" fillId="33" borderId="31" xfId="0" applyFont="1" applyFill="1" applyBorder="1" applyAlignment="1" applyProtection="1">
      <alignment horizontal="left" vertical="center"/>
      <protection locked="0"/>
    </xf>
    <xf numFmtId="0" fontId="0" fillId="34" borderId="32" xfId="0" applyFont="1" applyFill="1" applyBorder="1" applyAlignment="1">
      <alignment vertical="center"/>
    </xf>
    <xf numFmtId="0" fontId="0" fillId="34" borderId="31" xfId="0" applyFont="1" applyFill="1" applyBorder="1" applyAlignment="1">
      <alignment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32" xfId="0" applyFill="1" applyBorder="1" applyAlignment="1">
      <alignment vertical="center"/>
    </xf>
    <xf numFmtId="0" fontId="0" fillId="33" borderId="31" xfId="0" applyFont="1" applyFill="1" applyBorder="1" applyAlignment="1" applyProtection="1">
      <alignment horizontal="left" vertical="center"/>
      <protection locked="0"/>
    </xf>
    <xf numFmtId="0" fontId="0" fillId="33" borderId="32" xfId="0" applyFont="1" applyFill="1" applyBorder="1" applyAlignment="1" applyProtection="1">
      <alignment vertical="center"/>
      <protection locked="0"/>
    </xf>
    <xf numFmtId="0" fontId="0" fillId="33" borderId="33" xfId="0" applyFill="1" applyBorder="1" applyAlignment="1" applyProtection="1">
      <alignment vertical="center"/>
      <protection locked="0"/>
    </xf>
    <xf numFmtId="0" fontId="0" fillId="33" borderId="33" xfId="0" applyFont="1" applyFill="1" applyBorder="1" applyAlignment="1" applyProtection="1">
      <alignment vertical="center"/>
      <protection locked="0"/>
    </xf>
    <xf numFmtId="0" fontId="0" fillId="33" borderId="33" xfId="0" applyFill="1" applyBorder="1" applyAlignment="1" applyProtection="1">
      <alignment horizontal="right" vertical="center"/>
      <protection locked="0"/>
    </xf>
    <xf numFmtId="0" fontId="0" fillId="33" borderId="33" xfId="0" applyFont="1" applyFill="1" applyBorder="1" applyAlignment="1" applyProtection="1">
      <alignment horizontal="right" vertical="center"/>
      <protection locked="0"/>
    </xf>
    <xf numFmtId="0" fontId="0" fillId="34" borderId="34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34" borderId="22" xfId="0" applyFont="1" applyFill="1" applyBorder="1" applyAlignment="1">
      <alignment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8" fillId="34" borderId="3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0" fillId="34" borderId="37" xfId="0" applyFont="1" applyFill="1" applyBorder="1" applyAlignment="1">
      <alignment vertical="center"/>
    </xf>
    <xf numFmtId="0" fontId="0" fillId="34" borderId="30" xfId="0" applyFont="1" applyFill="1" applyBorder="1" applyAlignment="1">
      <alignment vertical="center"/>
    </xf>
    <xf numFmtId="0" fontId="0" fillId="34" borderId="38" xfId="0" applyFont="1" applyFill="1" applyBorder="1" applyAlignment="1">
      <alignment vertical="center"/>
    </xf>
    <xf numFmtId="0" fontId="10" fillId="34" borderId="32" xfId="0" applyFont="1" applyFill="1" applyBorder="1" applyAlignment="1">
      <alignment vertical="center"/>
    </xf>
    <xf numFmtId="0" fontId="6" fillId="34" borderId="32" xfId="0" applyFont="1" applyFill="1" applyBorder="1" applyAlignment="1">
      <alignment vertical="center"/>
    </xf>
    <xf numFmtId="0" fontId="9" fillId="34" borderId="30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right" vertical="center"/>
    </xf>
    <xf numFmtId="0" fontId="0" fillId="34" borderId="33" xfId="0" applyFont="1" applyFill="1" applyBorder="1" applyAlignment="1">
      <alignment horizontal="left" vertical="center"/>
    </xf>
    <xf numFmtId="0" fontId="0" fillId="34" borderId="31" xfId="0" applyFont="1" applyFill="1" applyBorder="1" applyAlignment="1">
      <alignment horizontal="left" vertical="center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34" borderId="32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3" borderId="32" xfId="0" applyFill="1" applyBorder="1" applyAlignment="1" applyProtection="1">
      <alignment horizontal="left" vertical="center"/>
      <protection locked="0"/>
    </xf>
    <xf numFmtId="0" fontId="0" fillId="33" borderId="31" xfId="0" applyFont="1" applyFill="1" applyBorder="1" applyAlignment="1" applyProtection="1">
      <alignment horizontal="left" vertical="center"/>
      <protection locked="0"/>
    </xf>
    <xf numFmtId="0" fontId="0" fillId="33" borderId="32" xfId="0" applyFont="1" applyFill="1" applyBorder="1" applyAlignment="1" applyProtection="1">
      <alignment horizontal="left" vertical="center"/>
      <protection locked="0"/>
    </xf>
    <xf numFmtId="0" fontId="0" fillId="34" borderId="3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/>
    </xf>
    <xf numFmtId="0" fontId="8" fillId="34" borderId="4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176" fontId="10" fillId="2" borderId="18" xfId="0" applyNumberFormat="1" applyFont="1" applyFill="1" applyBorder="1" applyAlignment="1">
      <alignment horizontal="left" vertical="center"/>
    </xf>
    <xf numFmtId="176" fontId="10" fillId="2" borderId="21" xfId="0" applyNumberFormat="1" applyFont="1" applyFill="1" applyBorder="1" applyAlignment="1">
      <alignment horizontal="left" vertical="center"/>
    </xf>
    <xf numFmtId="0" fontId="0" fillId="34" borderId="41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2" borderId="34" xfId="0" applyFill="1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0" fontId="0" fillId="2" borderId="35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176" fontId="10" fillId="2" borderId="25" xfId="0" applyNumberFormat="1" applyFont="1" applyFill="1" applyBorder="1" applyAlignment="1">
      <alignment horizontal="left" vertical="center"/>
    </xf>
    <xf numFmtId="0" fontId="0" fillId="2" borderId="24" xfId="0" applyFill="1" applyBorder="1" applyAlignment="1">
      <alignment vertical="center"/>
    </xf>
    <xf numFmtId="176" fontId="10" fillId="2" borderId="24" xfId="0" applyNumberFormat="1" applyFont="1" applyFill="1" applyBorder="1" applyAlignment="1">
      <alignment horizontal="left" vertical="center"/>
    </xf>
    <xf numFmtId="0" fontId="0" fillId="2" borderId="21" xfId="0" applyFill="1" applyBorder="1" applyAlignment="1">
      <alignment vertical="center"/>
    </xf>
    <xf numFmtId="0" fontId="0" fillId="34" borderId="34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76" fontId="10" fillId="2" borderId="0" xfId="0" applyNumberFormat="1" applyFont="1" applyFill="1" applyBorder="1" applyAlignment="1">
      <alignment horizontal="center" vertical="center"/>
    </xf>
    <xf numFmtId="176" fontId="10" fillId="2" borderId="20" xfId="0" applyNumberFormat="1" applyFont="1" applyFill="1" applyBorder="1" applyAlignment="1">
      <alignment horizontal="center" vertical="center"/>
    </xf>
    <xf numFmtId="176" fontId="10" fillId="2" borderId="43" xfId="0" applyNumberFormat="1" applyFont="1" applyFill="1" applyBorder="1" applyAlignment="1">
      <alignment horizontal="center" vertical="center"/>
    </xf>
    <xf numFmtId="176" fontId="10" fillId="2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8</xdr:row>
      <xdr:rowOff>0</xdr:rowOff>
    </xdr:from>
    <xdr:to>
      <xdr:col>12</xdr:col>
      <xdr:colOff>514350</xdr:colOff>
      <xdr:row>25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943975" y="1524000"/>
          <a:ext cx="2857500" cy="3400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熱伝導率、透湿比抵抗が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わからない場合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厚さ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(mm)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の欄に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熱伝導率、透湿比抵抗の欄に熱抵抗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の逆数、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透湿抵抗の値をそれぞれ入力してください。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showGridLines="0" tabSelected="1" view="pageBreakPreview" zoomScaleSheetLayoutView="100" workbookViewId="0" topLeftCell="A1">
      <selection activeCell="F16" sqref="F16"/>
    </sheetView>
  </sheetViews>
  <sheetFormatPr defaultColWidth="8.375" defaultRowHeight="13.5" customHeight="1"/>
  <cols>
    <col min="1" max="1" width="3.625" style="8" customWidth="1"/>
    <col min="2" max="2" width="5.875" style="8" customWidth="1"/>
    <col min="3" max="3" width="12.125" style="8" customWidth="1"/>
    <col min="4" max="4" width="16.00390625" style="8" bestFit="1" customWidth="1"/>
    <col min="5" max="5" width="12.125" style="8" customWidth="1"/>
    <col min="6" max="9" width="16.875" style="8" customWidth="1"/>
    <col min="10" max="10" width="9.50390625" style="8" customWidth="1"/>
    <col min="11" max="11" width="8.375" style="8" customWidth="1"/>
    <col min="12" max="12" width="13.00390625" style="8" bestFit="1" customWidth="1"/>
    <col min="13" max="16384" width="8.375" style="8" customWidth="1"/>
  </cols>
  <sheetData>
    <row r="1" spans="1:5" s="1" customFormat="1" ht="14.25">
      <c r="A1" s="11" t="s">
        <v>49</v>
      </c>
      <c r="E1" s="21" t="s">
        <v>110</v>
      </c>
    </row>
    <row r="2" ht="11.25"/>
    <row r="3" ht="15.75" customHeight="1">
      <c r="A3" s="12" t="s">
        <v>34</v>
      </c>
    </row>
    <row r="4" spans="1:9" ht="15.75" customHeight="1">
      <c r="A4" s="53" t="s">
        <v>9</v>
      </c>
      <c r="B4" s="54"/>
      <c r="C4" s="90" t="s">
        <v>35</v>
      </c>
      <c r="D4" s="91"/>
      <c r="E4" s="55" t="s">
        <v>36</v>
      </c>
      <c r="F4" s="56" t="s">
        <v>104</v>
      </c>
      <c r="G4" s="54"/>
      <c r="H4" s="13"/>
      <c r="I4" s="10"/>
    </row>
    <row r="5" spans="1:9" ht="15.75" customHeight="1">
      <c r="A5" s="53" t="s">
        <v>11</v>
      </c>
      <c r="B5" s="54"/>
      <c r="C5" s="86" t="s">
        <v>50</v>
      </c>
      <c r="D5" s="52">
        <v>10</v>
      </c>
      <c r="E5" s="89">
        <v>70</v>
      </c>
      <c r="F5" s="86" t="s">
        <v>47</v>
      </c>
      <c r="G5" s="57">
        <v>0.11</v>
      </c>
      <c r="H5" s="13"/>
      <c r="I5" s="10"/>
    </row>
    <row r="6" spans="1:9" ht="15.75" customHeight="1">
      <c r="A6" s="53" t="s">
        <v>10</v>
      </c>
      <c r="B6" s="54"/>
      <c r="C6" s="86" t="s">
        <v>51</v>
      </c>
      <c r="D6" s="52">
        <v>0.9</v>
      </c>
      <c r="E6" s="89">
        <v>70</v>
      </c>
      <c r="F6" s="86" t="s">
        <v>48</v>
      </c>
      <c r="G6" s="57">
        <v>0.11</v>
      </c>
      <c r="H6" s="13"/>
      <c r="I6" s="10"/>
    </row>
    <row r="7" spans="1:8" ht="15.75" customHeight="1">
      <c r="A7" s="14"/>
      <c r="B7" s="14"/>
      <c r="C7" s="14"/>
      <c r="D7" s="14"/>
      <c r="E7" s="14"/>
      <c r="F7" s="14"/>
      <c r="G7" s="14"/>
      <c r="H7" s="10"/>
    </row>
    <row r="8" ht="15.75" customHeight="1">
      <c r="A8" s="12" t="s">
        <v>12</v>
      </c>
    </row>
    <row r="9" spans="1:9" ht="15.75" customHeight="1">
      <c r="A9" s="63" t="s">
        <v>13</v>
      </c>
      <c r="B9" s="64"/>
      <c r="C9" s="65"/>
      <c r="D9" s="53" t="s">
        <v>6</v>
      </c>
      <c r="E9" s="54"/>
      <c r="F9" s="66" t="s">
        <v>15</v>
      </c>
      <c r="G9" s="67" t="s">
        <v>77</v>
      </c>
      <c r="H9" s="66" t="s">
        <v>7</v>
      </c>
      <c r="I9" s="66" t="s">
        <v>8</v>
      </c>
    </row>
    <row r="10" spans="1:9" ht="15.75" customHeight="1">
      <c r="A10" s="68"/>
      <c r="B10" s="69"/>
      <c r="C10" s="70"/>
      <c r="D10" s="63"/>
      <c r="E10" s="71" t="s">
        <v>21</v>
      </c>
      <c r="F10" s="72" t="s">
        <v>22</v>
      </c>
      <c r="G10" s="72" t="s">
        <v>78</v>
      </c>
      <c r="H10" s="72" t="s">
        <v>37</v>
      </c>
      <c r="I10" s="72" t="s">
        <v>79</v>
      </c>
    </row>
    <row r="11" spans="1:9" ht="15.75" customHeight="1">
      <c r="A11" s="73"/>
      <c r="B11" s="74"/>
      <c r="C11" s="75"/>
      <c r="D11" s="76" t="s">
        <v>14</v>
      </c>
      <c r="E11" s="77" t="s">
        <v>38</v>
      </c>
      <c r="F11" s="77" t="s">
        <v>75</v>
      </c>
      <c r="G11" s="77" t="s">
        <v>76</v>
      </c>
      <c r="H11" s="77" t="s">
        <v>105</v>
      </c>
      <c r="I11" s="77" t="s">
        <v>106</v>
      </c>
    </row>
    <row r="12" spans="1:9" ht="15.75" customHeight="1" thickBot="1">
      <c r="A12" s="53"/>
      <c r="B12" s="78" t="s">
        <v>5</v>
      </c>
      <c r="C12" s="54"/>
      <c r="D12" s="79"/>
      <c r="E12" s="80"/>
      <c r="F12" s="79"/>
      <c r="G12" s="80"/>
      <c r="H12" s="79"/>
      <c r="I12" s="80"/>
    </row>
    <row r="13" spans="1:9" ht="15.75" customHeight="1" thickBot="1">
      <c r="A13" s="81">
        <v>1</v>
      </c>
      <c r="B13" s="92" t="s">
        <v>114</v>
      </c>
      <c r="C13" s="93"/>
      <c r="D13" s="58">
        <v>90</v>
      </c>
      <c r="E13" s="44">
        <f>IF(D13&gt;0,D13/1000,"")</f>
        <v>0.09</v>
      </c>
      <c r="F13" s="59">
        <v>0.04</v>
      </c>
      <c r="G13" s="45">
        <f>IF(F13&gt;0,E13/F13,"")</f>
        <v>2.25</v>
      </c>
      <c r="H13" s="61">
        <v>0.0315</v>
      </c>
      <c r="I13" s="46">
        <f>IF(H13&gt;0,H13*E13,"")</f>
        <v>0.002835</v>
      </c>
    </row>
    <row r="14" spans="1:9" ht="15.75" customHeight="1" thickBot="1">
      <c r="A14" s="81">
        <v>2</v>
      </c>
      <c r="B14" s="92" t="s">
        <v>115</v>
      </c>
      <c r="C14" s="93"/>
      <c r="D14" s="58">
        <v>9</v>
      </c>
      <c r="E14" s="44">
        <f aca="true" t="shared" si="0" ref="E14:E24">IF(D14&gt;0,D14/1000,"")</f>
        <v>0.009</v>
      </c>
      <c r="F14" s="60">
        <v>0.12</v>
      </c>
      <c r="G14" s="45">
        <f aca="true" t="shared" si="1" ref="G14:G24">IF(F14&gt;0,E14/F14,"")</f>
        <v>0.075</v>
      </c>
      <c r="H14" s="62">
        <v>0.0019</v>
      </c>
      <c r="I14" s="45">
        <f>IF(H14&gt;0,H14*E14,"")</f>
        <v>1.71E-05</v>
      </c>
    </row>
    <row r="15" spans="1:9" ht="15.75" customHeight="1" thickBot="1">
      <c r="A15" s="81">
        <v>3</v>
      </c>
      <c r="B15" s="92" t="s">
        <v>116</v>
      </c>
      <c r="C15" s="93"/>
      <c r="D15" s="58">
        <v>1000</v>
      </c>
      <c r="E15" s="44">
        <f t="shared" si="0"/>
        <v>1</v>
      </c>
      <c r="F15" s="60">
        <v>10000</v>
      </c>
      <c r="G15" s="45">
        <f t="shared" si="1"/>
        <v>0.0001</v>
      </c>
      <c r="H15" s="62">
        <v>0.00019</v>
      </c>
      <c r="I15" s="46">
        <f aca="true" t="shared" si="2" ref="I14:I24">IF(H15&gt;0,H15*E15,"")</f>
        <v>0.00019</v>
      </c>
    </row>
    <row r="16" spans="1:9" ht="15.75" customHeight="1" thickBot="1">
      <c r="A16" s="81">
        <v>4</v>
      </c>
      <c r="B16" s="92"/>
      <c r="C16" s="93"/>
      <c r="D16" s="58"/>
      <c r="E16" s="44">
        <f t="shared" si="0"/>
      </c>
      <c r="F16" s="60"/>
      <c r="G16" s="45">
        <f t="shared" si="1"/>
      </c>
      <c r="H16" s="62"/>
      <c r="I16" s="46">
        <f t="shared" si="2"/>
      </c>
    </row>
    <row r="17" spans="1:9" ht="15.75" customHeight="1" thickBot="1">
      <c r="A17" s="81">
        <v>5</v>
      </c>
      <c r="B17" s="92"/>
      <c r="C17" s="93"/>
      <c r="D17" s="58"/>
      <c r="E17" s="44">
        <f t="shared" si="0"/>
      </c>
      <c r="F17" s="60"/>
      <c r="G17" s="45">
        <f>IF(F17&gt;0,E17/F17,"")</f>
      </c>
      <c r="H17" s="62"/>
      <c r="I17" s="46">
        <f t="shared" si="2"/>
      </c>
    </row>
    <row r="18" spans="1:9" ht="15.75" customHeight="1" thickBot="1">
      <c r="A18" s="81">
        <v>6</v>
      </c>
      <c r="B18" s="94"/>
      <c r="C18" s="93"/>
      <c r="D18" s="58"/>
      <c r="E18" s="44">
        <f t="shared" si="0"/>
      </c>
      <c r="F18" s="60"/>
      <c r="G18" s="45">
        <f t="shared" si="1"/>
      </c>
      <c r="H18" s="62"/>
      <c r="I18" s="45">
        <f t="shared" si="2"/>
      </c>
    </row>
    <row r="19" spans="1:9" ht="15.75" customHeight="1" thickBot="1">
      <c r="A19" s="81">
        <v>7</v>
      </c>
      <c r="B19" s="94"/>
      <c r="C19" s="93"/>
      <c r="D19" s="58"/>
      <c r="E19" s="44">
        <f t="shared" si="0"/>
      </c>
      <c r="F19" s="60"/>
      <c r="G19" s="45">
        <f t="shared" si="1"/>
      </c>
      <c r="H19" s="62"/>
      <c r="I19" s="45">
        <f t="shared" si="2"/>
      </c>
    </row>
    <row r="20" spans="1:9" ht="15.75" customHeight="1" thickBot="1">
      <c r="A20" s="81">
        <v>8</v>
      </c>
      <c r="B20" s="94"/>
      <c r="C20" s="93"/>
      <c r="D20" s="58"/>
      <c r="E20" s="44">
        <f t="shared" si="0"/>
      </c>
      <c r="F20" s="60"/>
      <c r="G20" s="45">
        <f t="shared" si="1"/>
      </c>
      <c r="H20" s="62"/>
      <c r="I20" s="45">
        <f t="shared" si="2"/>
      </c>
    </row>
    <row r="21" spans="1:9" ht="15.75" customHeight="1" thickBot="1">
      <c r="A21" s="81">
        <v>9</v>
      </c>
      <c r="B21" s="94"/>
      <c r="C21" s="93"/>
      <c r="D21" s="58"/>
      <c r="E21" s="44">
        <f t="shared" si="0"/>
      </c>
      <c r="F21" s="60"/>
      <c r="G21" s="45">
        <f t="shared" si="1"/>
      </c>
      <c r="H21" s="62"/>
      <c r="I21" s="45">
        <f t="shared" si="2"/>
      </c>
    </row>
    <row r="22" spans="1:9" ht="15.75" customHeight="1" thickBot="1">
      <c r="A22" s="81">
        <v>10</v>
      </c>
      <c r="B22" s="94"/>
      <c r="C22" s="93"/>
      <c r="D22" s="58"/>
      <c r="E22" s="44">
        <f t="shared" si="0"/>
      </c>
      <c r="F22" s="60"/>
      <c r="G22" s="45">
        <f t="shared" si="1"/>
      </c>
      <c r="H22" s="62"/>
      <c r="I22" s="45">
        <f t="shared" si="2"/>
      </c>
    </row>
    <row r="23" spans="1:9" ht="15.75" customHeight="1" thickBot="1">
      <c r="A23" s="81">
        <v>11</v>
      </c>
      <c r="B23" s="94"/>
      <c r="C23" s="93"/>
      <c r="D23" s="58"/>
      <c r="E23" s="44">
        <f t="shared" si="0"/>
      </c>
      <c r="F23" s="60"/>
      <c r="G23" s="45">
        <f t="shared" si="1"/>
      </c>
      <c r="H23" s="62"/>
      <c r="I23" s="45">
        <f t="shared" si="2"/>
      </c>
    </row>
    <row r="24" spans="1:9" ht="15.75" customHeight="1" thickBot="1">
      <c r="A24" s="81">
        <v>12</v>
      </c>
      <c r="B24" s="94"/>
      <c r="C24" s="93"/>
      <c r="D24" s="58"/>
      <c r="E24" s="44">
        <f t="shared" si="0"/>
      </c>
      <c r="F24" s="60"/>
      <c r="G24" s="45">
        <f t="shared" si="1"/>
      </c>
      <c r="H24" s="61"/>
      <c r="I24" s="45">
        <f t="shared" si="2"/>
      </c>
    </row>
    <row r="25" spans="1:9" ht="15.75" customHeight="1">
      <c r="A25" s="53"/>
      <c r="B25" s="87" t="s">
        <v>10</v>
      </c>
      <c r="C25" s="88"/>
      <c r="D25" s="79"/>
      <c r="E25" s="82"/>
      <c r="F25" s="79"/>
      <c r="G25" s="82"/>
      <c r="H25" s="79"/>
      <c r="I25" s="82"/>
    </row>
    <row r="26" spans="1:9" ht="15.75" customHeight="1">
      <c r="A26" s="10"/>
      <c r="B26" s="10"/>
      <c r="C26" s="10"/>
      <c r="D26" s="10"/>
      <c r="E26" s="10"/>
      <c r="F26" s="10" t="s">
        <v>24</v>
      </c>
      <c r="G26" s="10" t="s">
        <v>23</v>
      </c>
      <c r="H26" s="10" t="s">
        <v>26</v>
      </c>
      <c r="I26" s="10" t="s">
        <v>25</v>
      </c>
    </row>
    <row r="27" spans="1:9" ht="15.75" customHeight="1">
      <c r="A27" s="10"/>
      <c r="B27" s="18" t="s">
        <v>80</v>
      </c>
      <c r="C27" s="5" t="s">
        <v>111</v>
      </c>
      <c r="D27" s="10"/>
      <c r="E27" s="10"/>
      <c r="F27" s="10"/>
      <c r="G27" s="10"/>
      <c r="H27" s="10"/>
      <c r="I27" s="10"/>
    </row>
    <row r="28" spans="1:9" ht="15.75" customHeight="1">
      <c r="A28" s="10"/>
      <c r="B28" s="18"/>
      <c r="C28" s="5" t="s">
        <v>112</v>
      </c>
      <c r="D28" s="10"/>
      <c r="E28" s="10"/>
      <c r="F28" s="10"/>
      <c r="G28" s="10"/>
      <c r="H28" s="10"/>
      <c r="I28" s="10"/>
    </row>
    <row r="29" spans="1:9" ht="15.75" customHeight="1">
      <c r="A29" s="10"/>
      <c r="B29" s="18" t="s">
        <v>81</v>
      </c>
      <c r="C29" s="5" t="s">
        <v>113</v>
      </c>
      <c r="D29" s="10"/>
      <c r="E29" s="10"/>
      <c r="F29" s="10"/>
      <c r="G29" s="10"/>
      <c r="H29" s="10"/>
      <c r="I29" s="10"/>
    </row>
    <row r="30" spans="1:9" ht="15.75" customHeight="1" thickBot="1">
      <c r="A30" s="10"/>
      <c r="B30" s="6"/>
      <c r="C30" s="5"/>
      <c r="D30" s="10"/>
      <c r="E30" s="10"/>
      <c r="F30" s="10"/>
      <c r="G30" s="10"/>
      <c r="H30" s="10"/>
      <c r="I30" s="10"/>
    </row>
    <row r="31" spans="1:9" ht="15.75" customHeight="1" thickBot="1">
      <c r="A31" s="83" t="s">
        <v>83</v>
      </c>
      <c r="B31" s="78"/>
      <c r="C31" s="54"/>
      <c r="D31" s="84" t="s">
        <v>82</v>
      </c>
      <c r="E31" s="78"/>
      <c r="F31" s="51">
        <f>SUM(G13:G24)</f>
        <v>2.3251000000000004</v>
      </c>
      <c r="G31" s="3"/>
      <c r="H31" s="10"/>
      <c r="I31" s="10"/>
    </row>
    <row r="32" spans="1:9" ht="15.75" customHeight="1" thickBot="1">
      <c r="A32" s="83" t="s">
        <v>39</v>
      </c>
      <c r="B32" s="78"/>
      <c r="C32" s="54"/>
      <c r="D32" s="84" t="s">
        <v>27</v>
      </c>
      <c r="E32" s="78"/>
      <c r="F32" s="51">
        <f>SUM(G13:G24)+G5+G6</f>
        <v>2.5451</v>
      </c>
      <c r="G32" s="3"/>
      <c r="H32" s="10"/>
      <c r="I32" s="10"/>
    </row>
    <row r="33" spans="1:7" ht="15.75" customHeight="1" thickBot="1">
      <c r="A33" s="83" t="s">
        <v>40</v>
      </c>
      <c r="B33" s="78"/>
      <c r="C33" s="54"/>
      <c r="D33" s="84" t="s">
        <v>28</v>
      </c>
      <c r="E33" s="78"/>
      <c r="F33" s="51">
        <f>SUM(I13:I24)</f>
        <v>0.0030421</v>
      </c>
      <c r="G33" s="4"/>
    </row>
    <row r="34" ht="15.75" customHeight="1"/>
    <row r="35" ht="15.75" customHeight="1">
      <c r="A35" s="12" t="s">
        <v>0</v>
      </c>
    </row>
    <row r="36" spans="1:13" ht="15.75" customHeight="1">
      <c r="A36" s="10"/>
      <c r="B36" s="10"/>
      <c r="C36" s="10"/>
      <c r="D36" s="15"/>
      <c r="E36" s="95" t="s">
        <v>1</v>
      </c>
      <c r="F36" s="96"/>
      <c r="G36" s="95" t="s">
        <v>2</v>
      </c>
      <c r="H36" s="96"/>
      <c r="I36" s="95" t="s">
        <v>3</v>
      </c>
      <c r="J36" s="97"/>
      <c r="K36" s="96"/>
      <c r="L36" s="90" t="s">
        <v>4</v>
      </c>
      <c r="M36" s="91"/>
    </row>
    <row r="37" spans="1:13" ht="15.75" customHeight="1" thickBot="1">
      <c r="A37" s="16"/>
      <c r="B37" s="16"/>
      <c r="C37" s="16"/>
      <c r="D37" s="17"/>
      <c r="E37" s="98" t="s">
        <v>41</v>
      </c>
      <c r="F37" s="99"/>
      <c r="G37" s="98" t="s">
        <v>107</v>
      </c>
      <c r="H37" s="99"/>
      <c r="I37" s="100" t="s">
        <v>107</v>
      </c>
      <c r="J37" s="101"/>
      <c r="K37" s="102"/>
      <c r="L37" s="85" t="s">
        <v>84</v>
      </c>
      <c r="M37" s="81" t="s">
        <v>31</v>
      </c>
    </row>
    <row r="38" spans="1:13" ht="15.75" customHeight="1" thickBot="1">
      <c r="A38" s="63"/>
      <c r="B38" s="97" t="s">
        <v>5</v>
      </c>
      <c r="C38" s="96"/>
      <c r="D38" s="74"/>
      <c r="E38" s="22" t="s">
        <v>50</v>
      </c>
      <c r="F38" s="23">
        <f>IF(D5="","",D5)</f>
        <v>10</v>
      </c>
      <c r="G38" s="24" t="s">
        <v>52</v>
      </c>
      <c r="H38" s="25">
        <f>IF(F38="","",IF(F38&gt;=0,133.322*(POWER(10,-7.90298*(373.16/(F38+273.16)-1)+5.02808*LOG10(373.16/(F38+273.16))-1.3816*POWER(10,-7)*(POWER(10,11.344*(1-(F38+273.16)/373.16))-1)+8.1328*POWER(10,-3)*(POWER(10,-3.49149*(373.16/(F38+273.16)-1))-1)+LOG10(1013.246)))*760/1013.25,133.322*(POWER(10,-9.09718*(273.16/(F38+273.16)-1)-3.56654*LOG10(273.16/(F38+273.16))+0.876793*(1-(F38+273.16)/273.16)+LOG10(6.1071)))*760/1013.25))</f>
        <v>1227.2247746707005</v>
      </c>
      <c r="I38" s="24" t="s">
        <v>53</v>
      </c>
      <c r="J38" s="105">
        <f>IF(H38="","",H38*E5*0.01)</f>
        <v>859.0573422694904</v>
      </c>
      <c r="K38" s="106"/>
      <c r="L38" s="26">
        <f>IF(H38="","",H38-J38)</f>
        <v>368.16743240121014</v>
      </c>
      <c r="M38" s="47" t="str">
        <f>IF(L38&lt;=0,"結露","　　")</f>
        <v>　　</v>
      </c>
    </row>
    <row r="39" spans="1:17" ht="15.75" customHeight="1">
      <c r="A39" s="73"/>
      <c r="B39" s="103"/>
      <c r="C39" s="104"/>
      <c r="D39" s="107" t="s">
        <v>16</v>
      </c>
      <c r="E39" s="27" t="s">
        <v>18</v>
      </c>
      <c r="F39" s="28"/>
      <c r="G39" s="24" t="s">
        <v>20</v>
      </c>
      <c r="H39" s="29"/>
      <c r="I39" s="30" t="s">
        <v>29</v>
      </c>
      <c r="J39" s="105"/>
      <c r="K39" s="106"/>
      <c r="L39" s="31"/>
      <c r="M39" s="48"/>
      <c r="Q39"/>
    </row>
    <row r="40" spans="1:13" ht="15.75" customHeight="1" thickBot="1">
      <c r="A40" s="95">
        <v>1</v>
      </c>
      <c r="B40" s="110" t="str">
        <f>IF(B13=0," ",B13)</f>
        <v>吹付硬質ウレタンフォーム</v>
      </c>
      <c r="C40" s="111"/>
      <c r="D40" s="108"/>
      <c r="E40" s="32"/>
      <c r="F40" s="33">
        <f>IF(G5="","",D$5-(D$5-D$6)*G$5/F$32)</f>
        <v>9.606695218262544</v>
      </c>
      <c r="G40" s="34"/>
      <c r="H40" s="35">
        <f>IF(F40="","",IF(F40&gt;=0,133.322*(POWER(10,-7.90298*(373.16/(F40+273.16)-1)+5.02808*LOG10(373.16/(F40+273.16))-1.3816*POWER(10,-7)*(POWER(10,11.344*(1-(F40+273.16)/373.16))-1)+8.1328*POWER(10,-3)*(POWER(10,-3.49149*(373.16/(F40+273.16)-1))-1)+LOG10(1013.246)))*760/1013.25,133.322*(POWER(10,-9.09718*(273.16/(F40+273.16)-1)-3.56654*LOG10(273.16/(F40+273.16))+0.876793*(1-(F40+273.16)/273.16)+LOG10(6.1071)))*760/1013.25))</f>
        <v>1195.258231382423</v>
      </c>
      <c r="I40" s="36"/>
      <c r="J40" s="114">
        <f>J38</f>
        <v>859.0573422694904</v>
      </c>
      <c r="K40" s="115"/>
      <c r="L40" s="26">
        <f>IF(H40="","",H40-J40)</f>
        <v>336.2008891129326</v>
      </c>
      <c r="M40" s="47" t="str">
        <f>IF(L40&lt;=0,"結露","　　")</f>
        <v>　　</v>
      </c>
    </row>
    <row r="41" spans="1:13" ht="15.75" customHeight="1">
      <c r="A41" s="109"/>
      <c r="B41" s="112"/>
      <c r="C41" s="113"/>
      <c r="D41" s="95" t="s">
        <v>46</v>
      </c>
      <c r="E41" s="24" t="s">
        <v>19</v>
      </c>
      <c r="F41" s="29"/>
      <c r="G41" s="24" t="s">
        <v>42</v>
      </c>
      <c r="H41" s="29"/>
      <c r="I41" s="30" t="s">
        <v>43</v>
      </c>
      <c r="J41" s="105"/>
      <c r="K41" s="106"/>
      <c r="L41" s="31"/>
      <c r="M41" s="48"/>
    </row>
    <row r="42" spans="1:13" ht="15.75" customHeight="1" thickBot="1">
      <c r="A42" s="95">
        <v>2</v>
      </c>
      <c r="B42" s="110" t="str">
        <f>IF(B14=0," ",B14)</f>
        <v>ＭＤＦ</v>
      </c>
      <c r="C42" s="111"/>
      <c r="D42" s="103"/>
      <c r="E42" s="34"/>
      <c r="F42" s="33">
        <f>IF(G13="","",D$5-(D$5-D$6)*(G$5+G13)/F$32)</f>
        <v>1.5618246827236657</v>
      </c>
      <c r="G42" s="34"/>
      <c r="H42" s="35">
        <f>IF(F42="","",IF(F42&gt;=0,133.322*(POWER(10,-7.90298*(373.16/(F42+273.16)-1)+5.02808*LOG10(373.16/(F42+273.16))-1.3816*POWER(10,-7)*(POWER(10,11.344*(1-(F42+273.16)/373.16))-1)+8.1328*POWER(10,-3)*(POWER(10,-3.49149*(373.16/(F42+273.16)-1))-1)+LOG10(1013.246)))*760/1013.25,133.322*(POWER(10,-9.09718*(273.16/(F42+273.16)-1)-3.56654*LOG10(273.16/(F42+273.16))+0.876793*(1-(F42+273.16)/273.16)+LOG10(6.1071)))*760/1013.25))</f>
        <v>683.6821656075061</v>
      </c>
      <c r="I42" s="36"/>
      <c r="J42" s="114">
        <f>IF(H42="","",J$40-(J$40-J$65)*I$13/F$33)</f>
        <v>483.74551638846464</v>
      </c>
      <c r="K42" s="116"/>
      <c r="L42" s="26">
        <f>IF(H42="","",H42-J42)</f>
        <v>199.9366492190415</v>
      </c>
      <c r="M42" s="47" t="str">
        <f>IF(L42&lt;=0,"結露","　　")</f>
        <v>　　</v>
      </c>
    </row>
    <row r="43" spans="1:13" ht="15.75" customHeight="1">
      <c r="A43" s="109"/>
      <c r="B43" s="112"/>
      <c r="C43" s="113"/>
      <c r="D43" s="95" t="s">
        <v>54</v>
      </c>
      <c r="E43" s="24" t="s">
        <v>59</v>
      </c>
      <c r="F43" s="29"/>
      <c r="G43" s="24" t="s">
        <v>60</v>
      </c>
      <c r="H43" s="29"/>
      <c r="I43" s="30" t="s">
        <v>61</v>
      </c>
      <c r="J43" s="105"/>
      <c r="K43" s="106"/>
      <c r="L43" s="31"/>
      <c r="M43" s="48"/>
    </row>
    <row r="44" spans="1:13" ht="15.75" customHeight="1" thickBot="1">
      <c r="A44" s="95">
        <v>3</v>
      </c>
      <c r="B44" s="110" t="str">
        <f>IF(B15=0," ",B15)</f>
        <v>透湿防水シート</v>
      </c>
      <c r="C44" s="111"/>
      <c r="D44" s="103"/>
      <c r="E44" s="34"/>
      <c r="F44" s="33">
        <f>IF(G14="","",D$5-(D$5-D$6)*(G$5+SUM(G13:G14))/F$32)</f>
        <v>1.2936623315390356</v>
      </c>
      <c r="G44" s="34"/>
      <c r="H44" s="35">
        <f>IF(F44="","",IF(F44&gt;=0,133.322*(POWER(10,-7.90298*(373.16/(F44+273.16)-1)+5.02808*LOG10(373.16/(F44+273.16))-1.3816*POWER(10,-7)*(POWER(10,11.344*(1-(F44+273.16)/373.16))-1)+8.1328*POWER(10,-3)*(POWER(10,-3.49149*(373.16/(F44+273.16)-1))-1)+LOG10(1013.246)))*760/1013.25,133.322*(POWER(10,-9.09718*(273.16/(F44+273.16)-1)-3.56654*LOG10(273.16/(F44+273.16))+0.876793*(1-(F44+273.16)/273.16)+LOG10(6.1071)))*760/1013.25))</f>
        <v>670.6419372224022</v>
      </c>
      <c r="I44" s="36"/>
      <c r="J44" s="114">
        <f>IF(H44="","",J$40-(J$40-J$65)*SUM(I13:I14)/F$33)</f>
        <v>481.4817307720394</v>
      </c>
      <c r="K44" s="116"/>
      <c r="L44" s="26">
        <f>IF(H44="","",H44-J44)</f>
        <v>189.16020645036286</v>
      </c>
      <c r="M44" s="47" t="str">
        <f>IF(L44&lt;=0,"結露","　　")</f>
        <v>　　</v>
      </c>
    </row>
    <row r="45" spans="1:13" ht="15.75" customHeight="1">
      <c r="A45" s="109"/>
      <c r="B45" s="112"/>
      <c r="C45" s="113"/>
      <c r="D45" s="95" t="s">
        <v>55</v>
      </c>
      <c r="E45" s="24" t="s">
        <v>62</v>
      </c>
      <c r="F45" s="29"/>
      <c r="G45" s="24" t="s">
        <v>63</v>
      </c>
      <c r="H45" s="29"/>
      <c r="I45" s="30" t="s">
        <v>64</v>
      </c>
      <c r="J45" s="105"/>
      <c r="K45" s="106"/>
      <c r="L45" s="31"/>
      <c r="M45" s="48"/>
    </row>
    <row r="46" spans="1:20" ht="15.75" customHeight="1" thickBot="1">
      <c r="A46" s="95">
        <v>4</v>
      </c>
      <c r="B46" s="110" t="str">
        <f>IF(B16=0," ",B16)</f>
        <v> </v>
      </c>
      <c r="C46" s="111"/>
      <c r="D46" s="103"/>
      <c r="E46" s="34"/>
      <c r="F46" s="33">
        <f>IF(G15="","",D$5-(D$5-D$6)*(G$5+SUM(G13:G15))/F$32)</f>
        <v>1.293304781737456</v>
      </c>
      <c r="G46" s="34"/>
      <c r="H46" s="35">
        <f>IF(F46="","",IF(F46&gt;=0,133.322*(POWER(10,-7.90298*(373.16/(F46+273.16)-1)+5.02808*LOG10(373.16/(F46+273.16))-1.3816*POWER(10,-7)*(POWER(10,11.344*(1-(F46+273.16)/373.16))-1)+8.1328*POWER(10,-3)*(POWER(10,-3.49149*(373.16/(F46+273.16)-1))-1)+LOG10(1013.246)))*760/1013.25,133.322*(POWER(10,-9.09718*(273.16/(F46+273.16)-1)-3.56654*LOG10(273.16/(F46+273.16))+0.876793*(1-(F46+273.16)/273.16)+LOG10(6.1071)))*760/1013.25))</f>
        <v>670.6246983649227</v>
      </c>
      <c r="I46" s="36"/>
      <c r="J46" s="114">
        <f>IF(H46="","",J$40-(J$40-J$65)*SUM(I13:I15)/F$33)</f>
        <v>456.32855725620345</v>
      </c>
      <c r="K46" s="116"/>
      <c r="L46" s="26">
        <f>IF(H46="","",H46-J46)</f>
        <v>214.2961411087192</v>
      </c>
      <c r="M46" s="47" t="str">
        <f>IF(L46&lt;=0,"結露","　　")</f>
        <v>　　</v>
      </c>
      <c r="S46" s="9"/>
      <c r="T46" s="19"/>
    </row>
    <row r="47" spans="1:20" ht="15.75" customHeight="1">
      <c r="A47" s="109"/>
      <c r="B47" s="112"/>
      <c r="C47" s="113"/>
      <c r="D47" s="95" t="s">
        <v>56</v>
      </c>
      <c r="E47" s="24" t="s">
        <v>65</v>
      </c>
      <c r="F47" s="29"/>
      <c r="G47" s="24" t="s">
        <v>66</v>
      </c>
      <c r="H47" s="29"/>
      <c r="I47" s="30" t="s">
        <v>67</v>
      </c>
      <c r="J47" s="105"/>
      <c r="K47" s="106"/>
      <c r="L47" s="31"/>
      <c r="M47" s="48"/>
      <c r="S47" s="9"/>
      <c r="T47" s="19"/>
    </row>
    <row r="48" spans="1:20" ht="15.75" customHeight="1" thickBot="1">
      <c r="A48" s="95">
        <v>5</v>
      </c>
      <c r="B48" s="110" t="str">
        <f>IF(B17=0," ",B17)</f>
        <v> </v>
      </c>
      <c r="C48" s="111"/>
      <c r="D48" s="103"/>
      <c r="E48" s="34"/>
      <c r="F48" s="33">
        <f>IF(G16="","",D$5-(D$5-D$6)*(G$5+SUM(G13:G16))/F$32)</f>
      </c>
      <c r="G48" s="34"/>
      <c r="H48" s="35">
        <f>IF(F48="","",IF(F48&gt;=0,133.322*(POWER(10,-7.90298*(373.16/(F48+273.16)-1)+5.02808*LOG10(373.16/(F48+273.16))-1.3816*POWER(10,-7)*(POWER(10,11.344*(1-(F48+273.16)/373.16))-1)+8.1328*POWER(10,-3)*(POWER(10,-3.49149*(373.16/(F48+273.16)-1))-1)+LOG10(1013.246)))*760/1013.25,133.322*(POWER(10,-9.09718*(273.16/(F48+273.16)-1)-3.56654*LOG10(273.16/(F48+273.16))+0.876793*(1-(F48+273.16)/273.16)+LOG10(6.1071)))*760/1013.25))</f>
      </c>
      <c r="I48" s="36"/>
      <c r="J48" s="114">
        <f>IF(H48="","",J$40-(J$40-J$65)*SUM(I13:I16)/F$33)</f>
      </c>
      <c r="K48" s="116"/>
      <c r="L48" s="26">
        <f>IF(H48="","",H48-J48)</f>
      </c>
      <c r="M48" s="47" t="str">
        <f>IF(L48&lt;=0,"結露","　　")</f>
        <v>　　</v>
      </c>
      <c r="S48" s="9"/>
      <c r="T48" s="19"/>
    </row>
    <row r="49" spans="1:20" ht="15.75" customHeight="1">
      <c r="A49" s="109"/>
      <c r="B49" s="112"/>
      <c r="C49" s="113"/>
      <c r="D49" s="95" t="s">
        <v>57</v>
      </c>
      <c r="E49" s="24" t="s">
        <v>68</v>
      </c>
      <c r="F49" s="29"/>
      <c r="G49" s="24" t="s">
        <v>69</v>
      </c>
      <c r="H49" s="29"/>
      <c r="I49" s="30" t="s">
        <v>70</v>
      </c>
      <c r="J49" s="105"/>
      <c r="K49" s="106"/>
      <c r="L49" s="31"/>
      <c r="M49" s="48"/>
      <c r="S49" s="9"/>
      <c r="T49" s="19"/>
    </row>
    <row r="50" spans="1:20" ht="15.75" customHeight="1" thickBot="1">
      <c r="A50" s="95">
        <v>6</v>
      </c>
      <c r="B50" s="110" t="str">
        <f>IF(B18=0," ",B18)</f>
        <v> </v>
      </c>
      <c r="C50" s="111"/>
      <c r="D50" s="103"/>
      <c r="E50" s="34"/>
      <c r="F50" s="33">
        <f>IF(G17="","",D$5-(D$5-D$6)*(G$5+SUM(G13:G17))/F$32)</f>
      </c>
      <c r="G50" s="34"/>
      <c r="H50" s="35">
        <f>IF(F50="","",IF(F50&gt;=0,133.322*(POWER(10,-7.90298*(373.16/(F50+273.16)-1)+5.02808*LOG10(373.16/(F50+273.16))-1.3816*POWER(10,-7)*(POWER(10,11.344*(1-(F50+273.16)/373.16))-1)+8.1328*POWER(10,-3)*(POWER(10,-3.49149*(373.16/(F50+273.16)-1))-1)+LOG10(1013.246)))*760/1013.25,133.322*(POWER(10,-9.09718*(273.16/(F50+273.16)-1)-3.56654*LOG10(273.16/(F50+273.16))+0.876793*(1-(F50+273.16)/273.16)+LOG10(6.1071)))*760/1013.25))</f>
      </c>
      <c r="I50" s="36"/>
      <c r="J50" s="114">
        <f>IF(H50="","",J$40-(J$40-J$65)*SUM(I13:I17)/F$33)</f>
      </c>
      <c r="K50" s="116"/>
      <c r="L50" s="26">
        <f>IF(H50="","",H50-J50)</f>
      </c>
      <c r="M50" s="47" t="str">
        <f>IF(L50&lt;=0,"結露","　　")</f>
        <v>　　</v>
      </c>
      <c r="S50" s="9"/>
      <c r="T50" s="19"/>
    </row>
    <row r="51" spans="1:20" ht="15.75" customHeight="1">
      <c r="A51" s="109"/>
      <c r="B51" s="112"/>
      <c r="C51" s="113"/>
      <c r="D51" s="95" t="s">
        <v>58</v>
      </c>
      <c r="E51" s="24" t="s">
        <v>71</v>
      </c>
      <c r="F51" s="29"/>
      <c r="G51" s="24" t="s">
        <v>72</v>
      </c>
      <c r="H51" s="29"/>
      <c r="I51" s="30" t="s">
        <v>98</v>
      </c>
      <c r="J51" s="105"/>
      <c r="K51" s="117"/>
      <c r="L51" s="31"/>
      <c r="M51" s="48"/>
      <c r="S51" s="9"/>
      <c r="T51" s="19"/>
    </row>
    <row r="52" spans="1:20" ht="15.75" customHeight="1" thickBot="1">
      <c r="A52" s="95">
        <v>7</v>
      </c>
      <c r="B52" s="110" t="str">
        <f>IF(B19=0," ",B19)</f>
        <v> </v>
      </c>
      <c r="C52" s="111"/>
      <c r="D52" s="103"/>
      <c r="E52" s="34"/>
      <c r="F52" s="33">
        <f>IF(G18="","",D$5-(D$5-D$6)*(G$5+SUM(G13:G18))/F$32)</f>
      </c>
      <c r="G52" s="34"/>
      <c r="H52" s="35">
        <f>IF(F52="","",IF(F52&gt;=0,133.322*(POWER(10,-7.90298*(373.16/(F52+273.16)-1)+5.02808*LOG10(373.16/(F52+273.16))-1.3816*POWER(10,-7)*(POWER(10,11.344*(1-(F52+273.16)/373.16))-1)+8.1328*POWER(10,-3)*(POWER(10,-3.49149*(373.16/(F52+273.16)-1))-1)+LOG10(1013.246)))*760/1013.25,133.322*(POWER(10,-9.09718*(273.16/(F52+273.16)-1)-3.56654*LOG10(273.16/(F52+273.16))+0.876793*(1-(F52+273.16)/273.16)+LOG10(6.1071)))*760/1013.25))</f>
      </c>
      <c r="I52" s="36"/>
      <c r="J52" s="114">
        <f>IF(H52="","",J$40-(J$40-J$65)*SUM(I13:I18)/F$33)</f>
      </c>
      <c r="K52" s="116"/>
      <c r="L52" s="26">
        <f>IF(H52="","",H52-J52)</f>
      </c>
      <c r="M52" s="47" t="str">
        <f>IF(L52&lt;=0,"結露","　　")</f>
        <v>　　</v>
      </c>
      <c r="S52" s="9"/>
      <c r="T52" s="19"/>
    </row>
    <row r="53" spans="1:20" ht="15.75" customHeight="1">
      <c r="A53" s="109"/>
      <c r="B53" s="112"/>
      <c r="C53" s="113"/>
      <c r="D53" s="118" t="s">
        <v>85</v>
      </c>
      <c r="E53" s="24" t="s">
        <v>88</v>
      </c>
      <c r="F53" s="29"/>
      <c r="G53" s="24" t="s">
        <v>93</v>
      </c>
      <c r="H53" s="29"/>
      <c r="I53" s="30" t="s">
        <v>99</v>
      </c>
      <c r="J53" s="105"/>
      <c r="K53" s="117"/>
      <c r="L53" s="31"/>
      <c r="M53" s="48"/>
      <c r="S53" s="9"/>
      <c r="T53" s="19"/>
    </row>
    <row r="54" spans="1:20" ht="15.75" customHeight="1" thickBot="1">
      <c r="A54" s="95">
        <v>8</v>
      </c>
      <c r="B54" s="110" t="str">
        <f>IF(B20=0," ",B20)</f>
        <v> </v>
      </c>
      <c r="C54" s="111"/>
      <c r="D54" s="103"/>
      <c r="E54" s="34"/>
      <c r="F54" s="33">
        <f>IF(G19="","",D$5-(D$5-D$6)*(G$5+SUM(G13:G19))/F$32)</f>
      </c>
      <c r="G54" s="34"/>
      <c r="H54" s="35">
        <f>IF(F54="","",IF(F54&gt;=0,133.322*(POWER(10,-7.90298*(373.16/(F54+273.16)-1)+5.02808*LOG10(373.16/(F54+273.16))-1.3816*POWER(10,-7)*(POWER(10,11.344*(1-(F54+273.16)/373.16))-1)+8.1328*POWER(10,-3)*(POWER(10,-3.49149*(373.16/(F54+273.16)-1))-1)+LOG10(1013.246)))*760/1013.25,133.322*(POWER(10,-9.09718*(273.16/(F54+273.16)-1)-3.56654*LOG10(273.16/(F54+273.16))+0.876793*(1-(F54+273.16)/273.16)+LOG10(6.1071)))*760/1013.25))</f>
      </c>
      <c r="I54" s="36"/>
      <c r="J54" s="114">
        <f>IF(H54="","",J$40-(J$40-J$65)*SUM(I13:I19)/F$33)</f>
      </c>
      <c r="K54" s="116"/>
      <c r="L54" s="26">
        <f>IF(H54="","",H54-J54)</f>
      </c>
      <c r="M54" s="47" t="str">
        <f>IF(L54&lt;=0,"結露","　　")</f>
        <v>　　</v>
      </c>
      <c r="S54" s="9"/>
      <c r="T54" s="19"/>
    </row>
    <row r="55" spans="1:20" ht="15.75" customHeight="1">
      <c r="A55" s="109"/>
      <c r="B55" s="112"/>
      <c r="C55" s="113"/>
      <c r="D55" s="118" t="s">
        <v>86</v>
      </c>
      <c r="E55" s="24" t="s">
        <v>89</v>
      </c>
      <c r="F55" s="29"/>
      <c r="G55" s="24" t="s">
        <v>94</v>
      </c>
      <c r="H55" s="29"/>
      <c r="I55" s="30" t="s">
        <v>100</v>
      </c>
      <c r="J55" s="105"/>
      <c r="K55" s="117"/>
      <c r="L55" s="31"/>
      <c r="M55" s="48"/>
      <c r="S55" s="9"/>
      <c r="T55" s="19"/>
    </row>
    <row r="56" spans="1:20" ht="15.75" customHeight="1" thickBot="1">
      <c r="A56" s="95">
        <v>9</v>
      </c>
      <c r="B56" s="110" t="str">
        <f>IF(B21=0," ",B21)</f>
        <v> </v>
      </c>
      <c r="C56" s="111"/>
      <c r="D56" s="103"/>
      <c r="E56" s="34"/>
      <c r="F56" s="33">
        <f>IF(G20="","",D$5-(D$5-D$6)*(G$5+SUM(G13:G20))/F$32)</f>
      </c>
      <c r="G56" s="34"/>
      <c r="H56" s="35">
        <f>IF(F56="","",IF(F56&gt;=0,133.322*(POWER(10,-7.90298*(373.16/(F56+273.16)-1)+5.02808*LOG10(373.16/(F56+273.16))-1.3816*POWER(10,-7)*(POWER(10,11.344*(1-(F56+273.16)/373.16))-1)+8.1328*POWER(10,-3)*(POWER(10,-3.49149*(373.16/(F56+273.16)-1))-1)+LOG10(1013.246)))*760/1013.25,133.322*(POWER(10,-9.09718*(273.16/(F56+273.16)-1)-3.56654*LOG10(273.16/(F56+273.16))+0.876793*(1-(F56+273.16)/273.16)+LOG10(6.1071)))*760/1013.25))</f>
      </c>
      <c r="I56" s="36"/>
      <c r="J56" s="114">
        <f>IF(H56="","",J$40-(J$40-J$65)*SUM(I13:I20)/F$33)</f>
      </c>
      <c r="K56" s="116"/>
      <c r="L56" s="26">
        <f>IF(H56="","",H56-J56)</f>
      </c>
      <c r="M56" s="47" t="str">
        <f>IF(L56&lt;=0,"結露","　　")</f>
        <v>　　</v>
      </c>
      <c r="S56" s="9"/>
      <c r="T56" s="19"/>
    </row>
    <row r="57" spans="1:20" ht="15.75" customHeight="1">
      <c r="A57" s="109"/>
      <c r="B57" s="112"/>
      <c r="C57" s="113"/>
      <c r="D57" s="118" t="s">
        <v>87</v>
      </c>
      <c r="E57" s="24" t="s">
        <v>90</v>
      </c>
      <c r="F57" s="29"/>
      <c r="G57" s="24" t="s">
        <v>95</v>
      </c>
      <c r="H57" s="29"/>
      <c r="I57" s="30" t="s">
        <v>101</v>
      </c>
      <c r="J57" s="105"/>
      <c r="K57" s="117"/>
      <c r="L57" s="31"/>
      <c r="M57" s="48"/>
      <c r="S57" s="9"/>
      <c r="T57" s="19"/>
    </row>
    <row r="58" spans="1:20" ht="15.75" customHeight="1" thickBot="1">
      <c r="A58" s="95">
        <v>10</v>
      </c>
      <c r="B58" s="110" t="str">
        <f>IF(B22=0," ",B22)</f>
        <v> </v>
      </c>
      <c r="C58" s="111"/>
      <c r="D58" s="103"/>
      <c r="E58" s="34"/>
      <c r="F58" s="33">
        <f>IF(G21="","",D$5-(D$5-D$6)*(G$5+SUM(G13:G21))/F$32)</f>
      </c>
      <c r="G58" s="34"/>
      <c r="H58" s="35">
        <f>IF(F58="","",IF(F58&gt;=0,133.322*(POWER(10,-7.90298*(373.16/(F58+273.16)-1)+5.02808*LOG10(373.16/(F58+273.16))-1.3816*POWER(10,-7)*(POWER(10,11.344*(1-(F58+273.16)/373.16))-1)+8.1328*POWER(10,-3)*(POWER(10,-3.49149*(373.16/(F58+273.16)-1))-1)+LOG10(1013.246)))*760/1013.25,133.322*(POWER(10,-9.09718*(273.16/(F58+273.16)-1)-3.56654*LOG10(273.16/(F58+273.16))+0.876793*(1-(F58+273.16)/273.16)+LOG10(6.1071)))*760/1013.25))</f>
      </c>
      <c r="I58" s="36"/>
      <c r="J58" s="114">
        <f>IF(H58="","",J$40-(J$40-J$65)*SUM(I13:I21)/F$33)</f>
      </c>
      <c r="K58" s="116"/>
      <c r="L58" s="26">
        <f>IF(H58="","",H58-J58)</f>
      </c>
      <c r="M58" s="47" t="str">
        <f>IF(L58&lt;=0,"結露","　　")</f>
        <v>　　</v>
      </c>
      <c r="S58" s="9"/>
      <c r="T58" s="19"/>
    </row>
    <row r="59" spans="1:20" ht="15.75" customHeight="1">
      <c r="A59" s="109"/>
      <c r="B59" s="112"/>
      <c r="C59" s="113"/>
      <c r="D59" s="118" t="s">
        <v>108</v>
      </c>
      <c r="E59" s="24" t="s">
        <v>91</v>
      </c>
      <c r="F59" s="29"/>
      <c r="G59" s="24" t="s">
        <v>96</v>
      </c>
      <c r="H59" s="29"/>
      <c r="I59" s="30" t="s">
        <v>102</v>
      </c>
      <c r="J59" s="105"/>
      <c r="K59" s="117"/>
      <c r="L59" s="31"/>
      <c r="M59" s="48"/>
      <c r="S59" s="9"/>
      <c r="T59" s="19"/>
    </row>
    <row r="60" spans="1:20" ht="15.75" customHeight="1" thickBot="1">
      <c r="A60" s="95">
        <v>11</v>
      </c>
      <c r="B60" s="110" t="str">
        <f>IF(B23=0," ",B23)</f>
        <v> </v>
      </c>
      <c r="C60" s="111"/>
      <c r="D60" s="103"/>
      <c r="E60" s="34"/>
      <c r="F60" s="33">
        <f>IF(G22="","",D$5-(D$5-D$6)*(G$5+SUM(G13:G22))/F$32)</f>
      </c>
      <c r="G60" s="34"/>
      <c r="H60" s="35">
        <f>IF(F60="","",IF(F60&gt;=0,133.322*(POWER(10,-7.90298*(373.16/(F60+273.16)-1)+5.02808*LOG10(373.16/(F60+273.16))-1.3816*POWER(10,-7)*(POWER(10,11.344*(1-(F60+273.16)/373.16))-1)+8.1328*POWER(10,-3)*(POWER(10,-3.49149*(373.16/(F60+273.16)-1))-1)+LOG10(1013.246)))*760/1013.25,133.322*(POWER(10,-9.09718*(273.16/(F60+273.16)-1)-3.56654*LOG10(273.16/(F60+273.16))+0.876793*(1-(F60+273.16)/273.16)+LOG10(6.1071)))*760/1013.25))</f>
      </c>
      <c r="I60" s="36"/>
      <c r="J60" s="114">
        <f>IF(H60="","",J$40-(J$40-J$65)*SUM(I13:I22)/F$33)</f>
      </c>
      <c r="K60" s="116"/>
      <c r="L60" s="26">
        <f>IF(H60="","",H60-J60)</f>
      </c>
      <c r="M60" s="47" t="str">
        <f>IF(L60&lt;=0,"結露","　　")</f>
        <v>　　</v>
      </c>
      <c r="S60" s="9"/>
      <c r="T60" s="19"/>
    </row>
    <row r="61" spans="1:13" ht="15.75" customHeight="1">
      <c r="A61" s="109"/>
      <c r="B61" s="112"/>
      <c r="C61" s="113"/>
      <c r="D61" s="118" t="s">
        <v>109</v>
      </c>
      <c r="E61" s="24" t="s">
        <v>92</v>
      </c>
      <c r="F61" s="29"/>
      <c r="G61" s="24" t="s">
        <v>97</v>
      </c>
      <c r="H61" s="29"/>
      <c r="I61" s="30" t="s">
        <v>103</v>
      </c>
      <c r="J61" s="105"/>
      <c r="K61" s="117"/>
      <c r="L61" s="31"/>
      <c r="M61" s="48"/>
    </row>
    <row r="62" spans="1:13" ht="15.75" customHeight="1" thickBot="1">
      <c r="A62" s="95">
        <v>12</v>
      </c>
      <c r="B62" s="110" t="str">
        <f>IF(B24=0," ",B24)</f>
        <v> </v>
      </c>
      <c r="C62" s="111"/>
      <c r="D62" s="103"/>
      <c r="E62" s="32"/>
      <c r="F62" s="33">
        <f>IF(G23="","",D$5-(D$5-D$6)*(G$5+SUM(G13:G23))/F$32)</f>
      </c>
      <c r="G62" s="34"/>
      <c r="H62" s="35">
        <f>IF(F62="","",IF(F62&gt;=0,133.322*(POWER(10,-7.90298*(373.16/(F62+273.16)-1)+5.02808*LOG10(373.16/(F62+273.16))-1.3816*POWER(10,-7)*(POWER(10,11.344*(1-(F62+273.16)/373.16))-1)+8.1328*POWER(10,-3)*(POWER(10,-3.49149*(373.16/(F62+273.16)-1))-1)+LOG10(1013.246)))*760/1013.25,133.322*(POWER(10,-9.09718*(273.16/(F62+273.16)-1)-3.56654*LOG10(273.16/(F62+273.16))+0.876793*(1-(F62+273.16)/273.16)+LOG10(6.1071)))*760/1013.25))</f>
      </c>
      <c r="I62" s="36"/>
      <c r="J62" s="114">
        <f>IF(H62="","",J$40-(J$40-J$65)*SUM(I13:I23)/F$33)</f>
      </c>
      <c r="K62" s="116"/>
      <c r="L62" s="26">
        <f>IF(H62="","",H62-J62)</f>
      </c>
      <c r="M62" s="47" t="str">
        <f>IF(L62&lt;=0,"結露","　　")</f>
        <v>　　</v>
      </c>
    </row>
    <row r="63" spans="1:13" ht="15.75" customHeight="1">
      <c r="A63" s="119"/>
      <c r="B63" s="112"/>
      <c r="C63" s="113"/>
      <c r="D63" s="107" t="s">
        <v>33</v>
      </c>
      <c r="E63" s="24" t="s">
        <v>17</v>
      </c>
      <c r="F63" s="37"/>
      <c r="G63" s="24" t="s">
        <v>44</v>
      </c>
      <c r="H63" s="38"/>
      <c r="I63" s="30" t="s">
        <v>45</v>
      </c>
      <c r="J63" s="120"/>
      <c r="K63" s="121"/>
      <c r="L63" s="39"/>
      <c r="M63" s="49"/>
    </row>
    <row r="64" spans="1:13" ht="15.75" customHeight="1" thickBot="1">
      <c r="A64" s="63"/>
      <c r="B64" s="97" t="s">
        <v>10</v>
      </c>
      <c r="C64" s="96"/>
      <c r="D64" s="108"/>
      <c r="E64" s="40"/>
      <c r="F64" s="41">
        <f>IF(F32=0,"",D$5-(D$5-D$6)*(G$5+F31)/F$32)</f>
        <v>1.293304781737456</v>
      </c>
      <c r="G64" s="40"/>
      <c r="H64" s="35">
        <f>IF(F64="","",IF(F64&gt;=0,133.322*(POWER(10,-7.90298*(373.16/(F64+273.16)-1)+5.02808*LOG10(373.16/(F64+273.16))-1.3816*POWER(10,-7)*(POWER(10,11.344*(1-(F64+273.16)/373.16))-1)+8.1328*POWER(10,-3)*(POWER(10,-3.49149*(373.16/(F64+273.16)-1))-1)+LOG10(1013.246)))*760/1013.25,133.322*(POWER(10,-9.09718*(273.16/(F64+273.16)-1)-3.56654*LOG10(273.16/(F64+273.16))+0.876793*(1-(F64+273.16)/273.16)+LOG10(6.1071)))*760/1013.25))</f>
        <v>670.6246983649227</v>
      </c>
      <c r="I64" s="42"/>
      <c r="J64" s="114">
        <f>IF(H64="","",J$40-(J$40-J$65)*SUM(I13:I24)/F$33)</f>
        <v>456.32855725620345</v>
      </c>
      <c r="K64" s="116"/>
      <c r="L64" s="26">
        <f>IF(H64="","",H64-J64)</f>
        <v>214.2961411087192</v>
      </c>
      <c r="M64" s="47" t="str">
        <f>IF(L64&lt;=0,"結露","　　")</f>
        <v>　　</v>
      </c>
    </row>
    <row r="65" spans="1:13" ht="15.75" customHeight="1" thickBot="1">
      <c r="A65" s="73"/>
      <c r="B65" s="103"/>
      <c r="C65" s="104"/>
      <c r="D65" s="78"/>
      <c r="E65" s="43" t="s">
        <v>51</v>
      </c>
      <c r="F65" s="35">
        <f>IF(D6="","",D6)</f>
        <v>0.9</v>
      </c>
      <c r="G65" s="43" t="s">
        <v>73</v>
      </c>
      <c r="H65" s="35">
        <f>IF(F65="","",IF(F65&gt;=0,133.322*(POWER(10,-7.90298*(373.16/(F65+273.16)-1)+5.02808*LOG10(373.16/(F65+273.16))-1.3816*POWER(10,-7)*(POWER(10,11.344*(1-(F65+273.16)/373.16))-1)+8.1328*POWER(10,-3)*(POWER(10,-3.49149*(373.16/(F65+273.16)-1))-1)+LOG10(1013.246)))*760/1013.25,133.322*(POWER(10,-9.09718*(273.16/(F65+273.16)-1)-3.56654*LOG10(273.16/(F65+273.16))+0.876793*(1-(F65+273.16)/273.16)+LOG10(6.1071)))*760/1013.25))</f>
        <v>651.8979389374334</v>
      </c>
      <c r="I65" s="22" t="s">
        <v>74</v>
      </c>
      <c r="J65" s="122">
        <f>IF(H65="","",H65*E6*0.01)</f>
        <v>456.32855725620345</v>
      </c>
      <c r="K65" s="123"/>
      <c r="L65" s="26">
        <f>IF(H65="","",H65-J65)</f>
        <v>195.56938168122997</v>
      </c>
      <c r="M65" s="50"/>
    </row>
    <row r="66" spans="1:11" ht="15.75" customHeight="1">
      <c r="A66" s="10"/>
      <c r="B66" s="10"/>
      <c r="C66" s="10"/>
      <c r="D66" s="10"/>
      <c r="E66" s="2"/>
      <c r="F66" s="2"/>
      <c r="G66" s="2"/>
      <c r="H66" s="2"/>
      <c r="I66" s="2"/>
      <c r="J66" s="2"/>
      <c r="K66" s="20" t="s">
        <v>30</v>
      </c>
    </row>
    <row r="67" ht="15.75" customHeight="1">
      <c r="K67" s="20" t="s">
        <v>32</v>
      </c>
    </row>
    <row r="69" spans="5:7" ht="13.5" customHeight="1">
      <c r="E69" s="10"/>
      <c r="F69" s="7"/>
      <c r="G69" s="10"/>
    </row>
  </sheetData>
  <sheetProtection/>
  <mergeCells count="87">
    <mergeCell ref="B62:C63"/>
    <mergeCell ref="J62:K62"/>
    <mergeCell ref="D63:D64"/>
    <mergeCell ref="J63:K63"/>
    <mergeCell ref="B64:C65"/>
    <mergeCell ref="J64:K64"/>
    <mergeCell ref="J65:K65"/>
    <mergeCell ref="B58:C59"/>
    <mergeCell ref="J58:K58"/>
    <mergeCell ref="D59:D60"/>
    <mergeCell ref="J59:K59"/>
    <mergeCell ref="A60:A61"/>
    <mergeCell ref="B60:C61"/>
    <mergeCell ref="J60:K60"/>
    <mergeCell ref="D61:D62"/>
    <mergeCell ref="J61:K61"/>
    <mergeCell ref="A62:A63"/>
    <mergeCell ref="B54:C55"/>
    <mergeCell ref="J54:K54"/>
    <mergeCell ref="D55:D56"/>
    <mergeCell ref="J55:K55"/>
    <mergeCell ref="A56:A57"/>
    <mergeCell ref="B56:C57"/>
    <mergeCell ref="J56:K56"/>
    <mergeCell ref="D57:D58"/>
    <mergeCell ref="J57:K57"/>
    <mergeCell ref="A58:A59"/>
    <mergeCell ref="B50:C51"/>
    <mergeCell ref="J50:K50"/>
    <mergeCell ref="D51:D52"/>
    <mergeCell ref="J51:K51"/>
    <mergeCell ref="A52:A53"/>
    <mergeCell ref="B52:C53"/>
    <mergeCell ref="J52:K52"/>
    <mergeCell ref="D53:D54"/>
    <mergeCell ref="J53:K53"/>
    <mergeCell ref="A54:A55"/>
    <mergeCell ref="B46:C47"/>
    <mergeCell ref="J46:K46"/>
    <mergeCell ref="D47:D48"/>
    <mergeCell ref="J47:K47"/>
    <mergeCell ref="A48:A49"/>
    <mergeCell ref="B48:C49"/>
    <mergeCell ref="J48:K48"/>
    <mergeCell ref="D49:D50"/>
    <mergeCell ref="J49:K49"/>
    <mergeCell ref="A50:A51"/>
    <mergeCell ref="B42:C43"/>
    <mergeCell ref="J42:K42"/>
    <mergeCell ref="D43:D44"/>
    <mergeCell ref="J43:K43"/>
    <mergeCell ref="A44:A45"/>
    <mergeCell ref="B44:C45"/>
    <mergeCell ref="J44:K44"/>
    <mergeCell ref="D45:D46"/>
    <mergeCell ref="J45:K45"/>
    <mergeCell ref="A46:A47"/>
    <mergeCell ref="B38:C39"/>
    <mergeCell ref="J38:K38"/>
    <mergeCell ref="D39:D40"/>
    <mergeCell ref="J39:K39"/>
    <mergeCell ref="A40:A41"/>
    <mergeCell ref="B40:C41"/>
    <mergeCell ref="J40:K40"/>
    <mergeCell ref="D41:D42"/>
    <mergeCell ref="J41:K41"/>
    <mergeCell ref="A42:A43"/>
    <mergeCell ref="B24:C24"/>
    <mergeCell ref="E36:F36"/>
    <mergeCell ref="G36:H36"/>
    <mergeCell ref="I36:K36"/>
    <mergeCell ref="L36:M36"/>
    <mergeCell ref="E37:F37"/>
    <mergeCell ref="G37:H37"/>
    <mergeCell ref="I37:K37"/>
    <mergeCell ref="B18:C18"/>
    <mergeCell ref="B19:C19"/>
    <mergeCell ref="B20:C20"/>
    <mergeCell ref="B21:C21"/>
    <mergeCell ref="B22:C22"/>
    <mergeCell ref="B23:C23"/>
    <mergeCell ref="C4:D4"/>
    <mergeCell ref="B13:C13"/>
    <mergeCell ref="B14:C14"/>
    <mergeCell ref="B15:C15"/>
    <mergeCell ref="B16:C16"/>
    <mergeCell ref="B17:C17"/>
  </mergeCells>
  <conditionalFormatting sqref="M38:M65">
    <cfRule type="cellIs" priority="1" dxfId="1" operator="equal" stopIfTrue="1">
      <formula>"結露"</formula>
    </cfRule>
    <cfRule type="cellIs" priority="2" dxfId="1" operator="equal" stopIfTrue="1">
      <formula>"結露"</formula>
    </cfRule>
    <cfRule type="cellIs" priority="3" dxfId="3" operator="equal" stopIfTrue="1">
      <formula>"結露"</formula>
    </cfRule>
  </conditionalFormatting>
  <printOptions/>
  <pageMargins left="0.58" right="0.5905511811023623" top="0.68" bottom="0.45" header="0.15748031496062992" footer="0.15748031496062992"/>
  <pageSetup fitToHeight="1" fitToWidth="1" horizontalDpi="600" verticalDpi="600" orientation="portrait" paperSize="9" scale="72" r:id="rId2"/>
  <rowBreaks count="1" manualBreakCount="1">
    <brk id="4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sunagawa</dc:creator>
  <cp:keywords/>
  <dc:description/>
  <cp:lastModifiedBy>肥田真美子</cp:lastModifiedBy>
  <cp:lastPrinted>2010-05-09T23:59:36Z</cp:lastPrinted>
  <dcterms:created xsi:type="dcterms:W3CDTF">2002-11-07T02:28:27Z</dcterms:created>
  <dcterms:modified xsi:type="dcterms:W3CDTF">2019-02-07T05:31:21Z</dcterms:modified>
  <cp:category/>
  <cp:version/>
  <cp:contentType/>
  <cp:contentStatus/>
</cp:coreProperties>
</file>